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:\My Documents\ASO6 work\Spreadsheet\2026 new\2026 most Current spreadsheets\"/>
    </mc:Choice>
  </mc:AlternateContent>
  <xr:revisionPtr revIDLastSave="0" documentId="13_ncr:1_{CEFFBCEF-5D0D-4FB4-8D4E-C4EB4095F667}" xr6:coauthVersionLast="47" xr6:coauthVersionMax="47" xr10:uidLastSave="{00000000-0000-0000-0000-000000000000}"/>
  <bookViews>
    <workbookView xWindow="-44100" yWindow="-24705" windowWidth="21600" windowHeight="11175" firstSheet="2" activeTab="2" xr2:uid="{58380A20-769F-406B-BCC8-CD3DB0E72FFD}"/>
  </bookViews>
  <sheets>
    <sheet name="Source PH" sheetId="1" state="hidden" r:id="rId1"/>
    <sheet name="Rate source" sheetId="2" state="hidden" r:id="rId2"/>
    <sheet name="Road closure source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5" i="3" l="1" a="1"/>
  <c r="M25" i="3" s="1"/>
  <c r="M19" i="3" a="1"/>
  <c r="M19" i="3" s="1"/>
  <c r="M15" i="3"/>
  <c r="M24" i="3" a="1"/>
  <c r="M24" i="3" s="1"/>
  <c r="M23" i="3" a="1"/>
  <c r="M23" i="3" s="1"/>
  <c r="M22" i="3" a="1"/>
  <c r="M22" i="3" s="1"/>
  <c r="M21" i="3" a="1"/>
  <c r="M21" i="3" s="1"/>
  <c r="M20" i="3" a="1"/>
  <c r="M20" i="3" s="1"/>
  <c r="G5" i="3" a="1"/>
  <c r="G5" i="3" s="1"/>
  <c r="J5" i="3" s="1"/>
  <c r="M14" i="3" a="1"/>
  <c r="M13" i="3" a="1"/>
  <c r="M9" i="3" a="1"/>
  <c r="M12" i="3" a="1"/>
  <c r="M10" i="3" a="1"/>
  <c r="M8" i="3" a="1"/>
  <c r="M11" i="3" a="1"/>
  <c r="M26" i="3" l="1"/>
  <c r="M8" i="3"/>
  <c r="M14" i="3"/>
  <c r="M13" i="3"/>
  <c r="M12" i="3"/>
  <c r="M11" i="3"/>
  <c r="M10" i="3"/>
  <c r="M9" i="3"/>
  <c r="G2" i="3" a="1"/>
  <c r="G2" i="3" s="1"/>
  <c r="J2" i="3" s="1"/>
  <c r="G3" i="3" a="1"/>
  <c r="G3" i="3" s="1"/>
  <c r="J3" i="3" s="1"/>
  <c r="G4" i="3" a="1"/>
  <c r="G4" i="3" s="1"/>
  <c r="J4" i="3" s="1"/>
  <c r="G6" i="3" a="1"/>
  <c r="G6" i="3" s="1"/>
  <c r="J6" i="3" s="1"/>
  <c r="G7" i="3" a="1"/>
  <c r="G7" i="3" s="1"/>
  <c r="J7" i="3" s="1"/>
  <c r="G8" i="3" a="1"/>
  <c r="G8" i="3" s="1"/>
  <c r="J8" i="3" s="1"/>
  <c r="G9" i="3" a="1"/>
  <c r="G9" i="3" s="1"/>
  <c r="J9" i="3" s="1"/>
  <c r="G10" i="3" a="1"/>
  <c r="G10" i="3" s="1"/>
  <c r="J10" i="3" s="1"/>
  <c r="G11" i="3" a="1"/>
  <c r="G11" i="3" s="1"/>
  <c r="J11" i="3" s="1"/>
  <c r="G12" i="3" a="1"/>
  <c r="G12" i="3" s="1"/>
  <c r="J12" i="3" s="1"/>
  <c r="G14" i="3" a="1"/>
  <c r="G14" i="3" s="1"/>
  <c r="J14" i="3" s="1"/>
  <c r="G15" i="3" a="1"/>
  <c r="G15" i="3" s="1"/>
  <c r="J15" i="3" s="1"/>
  <c r="G16" i="3" a="1"/>
  <c r="G16" i="3" s="1"/>
  <c r="J16" i="3" s="1"/>
  <c r="G17" i="3" a="1"/>
  <c r="G17" i="3" s="1"/>
  <c r="J17" i="3" s="1"/>
  <c r="G18" i="3" a="1"/>
  <c r="G18" i="3" s="1"/>
  <c r="J18" i="3" s="1"/>
  <c r="G19" i="3" a="1"/>
  <c r="G19" i="3" s="1"/>
  <c r="J19" i="3" s="1"/>
  <c r="G20" i="3" a="1"/>
  <c r="G20" i="3" s="1"/>
  <c r="D2" i="2"/>
  <c r="D3" i="2"/>
  <c r="D4" i="2"/>
  <c r="D5" i="2"/>
  <c r="D6" i="2"/>
  <c r="D7" i="2"/>
  <c r="D8" i="2"/>
  <c r="D9" i="2"/>
  <c r="D10" i="2"/>
  <c r="D11" i="2"/>
  <c r="D12" i="2"/>
  <c r="D13" i="2"/>
  <c r="M16" i="3" l="1"/>
  <c r="J2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Widdison, Isabel</author>
    <author>Gerrard, Darren</author>
  </authors>
  <commentList>
    <comment ref="B1" authorId="0" shapeId="0" xr:uid="{4CA13A64-8F49-4A20-A3C8-A9A68F795ECF}">
      <text>
        <r>
          <rPr>
            <sz val="9"/>
            <color indexed="81"/>
            <rFont val="Tahoma"/>
            <family val="2"/>
          </rPr>
          <t>Start date of occupancy</t>
        </r>
      </text>
    </comment>
    <comment ref="C1" authorId="0" shapeId="0" xr:uid="{2D730BB4-4640-4DB6-BF7C-387D74E3AB2D}">
      <text>
        <r>
          <rPr>
            <sz val="9"/>
            <color indexed="81"/>
            <rFont val="Tahoma"/>
            <family val="2"/>
          </rPr>
          <t xml:space="preserve">End date of occupancy
</t>
        </r>
      </text>
    </comment>
    <comment ref="D1" authorId="0" shapeId="0" xr:uid="{868D225C-2788-496D-A8C4-FFD5B66D18A7}">
      <text>
        <r>
          <rPr>
            <sz val="11"/>
            <color theme="1"/>
            <rFont val="Aptos Narrow"/>
            <family val="2"/>
            <scheme val="minor"/>
          </rPr>
          <t xml:space="preserve">Enter the intended closure days. These can be identified in the date/day calculator.
</t>
        </r>
      </text>
    </comment>
    <comment ref="G1" authorId="1" shapeId="0" xr:uid="{434E6FCC-3FDF-4E18-80C0-B0058926092A}">
      <text>
        <r>
          <rPr>
            <b/>
            <sz val="9"/>
            <color indexed="81"/>
            <rFont val="Tahoma"/>
            <family val="2"/>
          </rPr>
          <t>Gerrard, Darren:</t>
        </r>
        <r>
          <rPr>
            <sz val="9"/>
            <color indexed="81"/>
            <rFont val="Tahoma"/>
            <family val="2"/>
          </rPr>
          <t xml:space="preserve">
Fee per linear metre as per Public Unleased Land Act 2013, Fee Disallowable Instrument…..</t>
        </r>
      </text>
    </comment>
    <comment ref="I1" authorId="1" shapeId="0" xr:uid="{BE23EE93-8C44-4FF3-A9B1-204B78A7B234}">
      <text>
        <r>
          <rPr>
            <b/>
            <sz val="9"/>
            <color indexed="81"/>
            <rFont val="Tahoma"/>
            <family val="2"/>
          </rPr>
          <t>Gerrard, Darren:</t>
        </r>
        <r>
          <rPr>
            <sz val="9"/>
            <color indexed="81"/>
            <rFont val="Tahoma"/>
            <family val="2"/>
          </rPr>
          <t xml:space="preserve">
Complete length of closure, including any taper sections.</t>
        </r>
      </text>
    </comment>
    <comment ref="M2" authorId="0" shapeId="0" xr:uid="{B2D113CB-8294-4991-9A09-6F31A4C5462D}">
      <text>
        <r>
          <rPr>
            <sz val="9"/>
            <color indexed="81"/>
            <rFont val="Tahoma"/>
            <family val="2"/>
          </rPr>
          <t xml:space="preserve">Date range calculator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<sst xmlns="http://schemas.openxmlformats.org/spreadsheetml/2006/main" count="224" uniqueCount="46">
  <si>
    <t>Date Code</t>
  </si>
  <si>
    <t>Holiday</t>
  </si>
  <si>
    <t>Public Holiday</t>
  </si>
  <si>
    <t>Road closure type</t>
  </si>
  <si>
    <t>Permit type</t>
  </si>
  <si>
    <t>Rate</t>
  </si>
  <si>
    <t>RateKey</t>
  </si>
  <si>
    <t>Minor Road</t>
  </si>
  <si>
    <t>Full day</t>
  </si>
  <si>
    <t>Day</t>
  </si>
  <si>
    <t>Night</t>
  </si>
  <si>
    <t>Public Holiday-Weekend</t>
  </si>
  <si>
    <t>Major Road</t>
  </si>
  <si>
    <t>Community path</t>
  </si>
  <si>
    <t>Street/Road name</t>
  </si>
  <si>
    <t xml:space="preserve">Start date </t>
  </si>
  <si>
    <t>End date</t>
  </si>
  <si>
    <t>Days of use</t>
  </si>
  <si>
    <t>Road type</t>
  </si>
  <si>
    <t>Number of lanes</t>
  </si>
  <si>
    <t>Linear metres</t>
  </si>
  <si>
    <t>Sub Total</t>
  </si>
  <si>
    <t>Date/Day calculator</t>
  </si>
  <si>
    <t>Northbourne avenue</t>
  </si>
  <si>
    <t xml:space="preserve"> </t>
  </si>
  <si>
    <t>Date</t>
  </si>
  <si>
    <t>Start date</t>
  </si>
  <si>
    <t>Day of the week</t>
  </si>
  <si>
    <t>Number of days</t>
  </si>
  <si>
    <t xml:space="preserve">Number of Mondays </t>
  </si>
  <si>
    <t xml:space="preserve">Number of Tuesdays </t>
  </si>
  <si>
    <t>Number of Wednesdays</t>
  </si>
  <si>
    <t xml:space="preserve">Number of Thursdays </t>
  </si>
  <si>
    <t xml:space="preserve">Number of Fridays </t>
  </si>
  <si>
    <t xml:space="preserve">Number of Saturdays </t>
  </si>
  <si>
    <t>Number of Sundays</t>
  </si>
  <si>
    <t xml:space="preserve">Number of Public Holidays </t>
  </si>
  <si>
    <t>Total days</t>
  </si>
  <si>
    <t xml:space="preserve">Monday </t>
  </si>
  <si>
    <t>Total</t>
  </si>
  <si>
    <t>Tuesday</t>
  </si>
  <si>
    <t xml:space="preserve">Wednesday </t>
  </si>
  <si>
    <t>Thursday</t>
  </si>
  <si>
    <t>Friday</t>
  </si>
  <si>
    <t>Saturday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</si>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</sst>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1" xfId="0" applyFont="1" applyBorder="1" applyAlignment="1">
      <alignment horizontal="center" vertical="top"/>
    </xf>
    <xf numFmtId="14" fontId="0" fillId="0" borderId="0" xfId="0" applyNumberFormat="1"/>
    <xf numFmtId="0" fontId="0" fillId="2" borderId="2" xfId="0" applyFill="1" applyBorder="1"/>
    <xf numFmtId="164" fontId="0" fillId="0" borderId="0" xfId="0" applyNumberFormat="1"/>
    <xf numFmtId="2" fontId="0" fillId="0" borderId="0" xfId="0" applyNumberFormat="1"/>
    <xf numFmtId="0" fontId="0" fillId="3" borderId="0" xfId="0" applyFill="1"/>
    <xf numFmtId="14" fontId="0" fillId="3" borderId="0" xfId="0" applyNumberFormat="1" applyFill="1"/>
    <xf numFmtId="2" fontId="0" fillId="3" borderId="0" xfId="0" applyNumberFormat="1" applyFill="1"/>
    <xf numFmtId="1" fontId="0" fillId="0" borderId="0" xfId="0" applyNumberFormat="1"/>
    <xf numFmtId="0" fontId="2" fillId="0" borderId="0" xfId="0" applyFont="1"/>
    <xf numFmtId="0" fontId="2" fillId="3" borderId="0" xfId="0" applyFont="1" applyFill="1"/>
    <xf numFmtId="164" fontId="2" fillId="3" borderId="0" xfId="0" applyNumberFormat="1" applyFont="1" applyFill="1"/>
    <xf numFmtId="44" fontId="0" fillId="0" borderId="0" xfId="1" applyFont="1"/>
    <xf numFmtId="0" fontId="0" fillId="4" borderId="2" xfId="0" applyFill="1" applyBorder="1"/>
    <xf numFmtId="0" fontId="0" fillId="5" borderId="0" xfId="0" applyFill="1"/>
    <xf numFmtId="164" fontId="0" fillId="5" borderId="0" xfId="0" applyNumberFormat="1" applyFill="1"/>
    <xf numFmtId="0" fontId="2" fillId="5" borderId="0" xfId="0" applyFont="1" applyFill="1"/>
    <xf numFmtId="14" fontId="0" fillId="5" borderId="0" xfId="0" applyNumberFormat="1" applyFill="1"/>
    <xf numFmtId="2" fontId="0" fillId="5" borderId="0" xfId="0" applyNumberFormat="1" applyFill="1"/>
    <xf numFmtId="0" fontId="0" fillId="0" borderId="0" xfId="0" applyAlignment="1">
      <alignment wrapText="1"/>
    </xf>
  </cellXfs>
  <cellStyles count="2">
    <cellStyle name="Currency" xfId="1" builtinId="4"/>
    <cellStyle name="Normal" xfId="0" builtinId="0"/>
  </cellStyles>
  <dxfs count="12">
    <dxf>
      <fill>
        <patternFill patternType="solid">
          <fgColor indexed="64"/>
          <bgColor theme="0"/>
        </patternFill>
      </fill>
    </dxf>
    <dxf>
      <numFmt numFmtId="165" formatCode="[$-F800]dddd\,\ mmmm\ dd\,\ yyyy"/>
    </dxf>
    <dxf>
      <numFmt numFmtId="164" formatCode="&quot;$&quot;#,##0.00"/>
    </dxf>
    <dxf>
      <numFmt numFmtId="0" formatCode="General"/>
    </dxf>
    <dxf>
      <numFmt numFmtId="2" formatCode="0.00"/>
    </dxf>
    <dxf>
      <numFmt numFmtId="2" formatCode="0.00"/>
    </dxf>
    <dxf>
      <numFmt numFmtId="19" formatCode="dd/mm/yyyy"/>
    </dxf>
    <dxf>
      <numFmt numFmtId="19" formatCode="dd/mm/yyyy"/>
    </dxf>
    <dxf>
      <numFmt numFmtId="0" formatCode="General"/>
    </dxf>
    <dxf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3EE21D4-5B38-4F3C-8743-8816AB5430AA}" name="Table3" displayName="Table3" ref="A1:B162" totalsRowShown="0">
  <autoFilter ref="A1:B162" xr:uid="{03EE21D4-5B38-4F3C-8743-8816AB5430AA}"/>
  <tableColumns count="2">
    <tableColumn id="1" xr3:uid="{8AC0B215-C94B-4DFF-BF99-720232D61F00}" name="Date Code" dataDxfId="11"/>
    <tableColumn id="2" xr3:uid="{5D9764C9-D2AE-405C-B54D-A9E3861B3751}" name="Holida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8CFF457-8193-4A15-9634-B7C11364538B}" name="Rates" displayName="Rates" ref="A1:D13" totalsRowShown="0">
  <autoFilter ref="A1:D13" xr:uid="{58CFF457-8193-4A15-9634-B7C11364538B}"/>
  <tableColumns count="4">
    <tableColumn id="1" xr3:uid="{96F6677E-CEAF-437D-89B3-E716A68711F2}" name="Road closure type" dataDxfId="10"/>
    <tableColumn id="2" xr3:uid="{7C3253AE-FB8A-4F58-A228-02D9D9CA5641}" name="Permit type"/>
    <tableColumn id="3" xr3:uid="{E92EC912-51A8-402E-9CDE-5CD98C302E9E}" name="Rate" dataDxfId="9"/>
    <tableColumn id="4" xr3:uid="{2B1582D1-AEA5-41F4-97F3-5C71C39BDE3E}" name="RateKey" dataDxfId="8">
      <calculatedColumnFormula>Rates[[#This Row],[Road closure type]] &amp; "|" &amp; Rates[[#This Row],[Permit type]]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24E844B-691A-48C8-8138-C9DBE9924F07}" name="Main" displayName="Main" ref="A1:J20" totalsRowShown="0">
  <autoFilter ref="A1:J20" xr:uid="{D24E844B-691A-48C8-8138-C9DBE9924F07}"/>
  <tableColumns count="10">
    <tableColumn id="1" xr3:uid="{E9BF760E-8AD1-4DF3-90A2-E4C13D077F62}" name="Street/Road name"/>
    <tableColumn id="2" xr3:uid="{9A49DB53-E24F-444D-840B-377B2E2F6021}" name="Start date " dataDxfId="7"/>
    <tableColumn id="3" xr3:uid="{E831DE51-53B8-47BF-B58B-829076F7502D}" name="End date" dataDxfId="6"/>
    <tableColumn id="4" xr3:uid="{A9F97272-A023-4FA6-8508-7006C5D78D9E}" name="Days of use" dataDxfId="5"/>
    <tableColumn id="5" xr3:uid="{CC9A3733-9860-4099-8F9C-27F207E42BC2}" name="Road type" dataDxfId="4"/>
    <tableColumn id="6" xr3:uid="{EEAA91FF-75CE-45A5-A8E7-468C3556FCB7}" name="Road closure type"/>
    <tableColumn id="11" xr3:uid="{82FAA518-52FC-43DA-AA11-01DE23BBE030}" name="Rate" dataDxfId="3">
      <calculatedColumnFormula array="1">IFERROR(INDEX('Rate source'!$C$2:$C$13,MATCH(1,('Rate source'!$A$2:$A$13='Road closure source'!$E2)*('Rate source'!$B$2:$B$13='Road closure source'!$F2),0)),"")</calculatedColumnFormula>
    </tableColumn>
    <tableColumn id="8" xr3:uid="{8BE96D6D-136E-4854-9D35-EDD7425B8ED6}" name="Number of lanes"/>
    <tableColumn id="9" xr3:uid="{0B31A9FA-AC8B-4923-B2F0-AAC1CB6634FB}" name="Linear metres"/>
    <tableColumn id="10" xr3:uid="{351A233C-C52E-4F0F-A8C9-689EC300CD75}" name="Sub Total" dataDxfId="2">
      <calculatedColumnFormula>IF(OR(Main[[#This Row],[Rate]]="",Main[[#This Row],[Number of lanes]]="",Main[[#This Row],[Linear metres]]="",Main[[#This Row],[Days of use]]=""),"",Main[[#This Row],[Rate]]*Main[[#This Row],[Number of lanes]]*Main[[#This Row],[Linear metres]]*Main[[#This Row],[Days of use]])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42934FF-FE4D-4D6A-BB96-6EDE41A4AA44}" name="Table8" displayName="Table8" ref="L2:M4" totalsRowShown="0">
  <autoFilter ref="L2:M4" xr:uid="{C42934FF-FE4D-4D6A-BB96-6EDE41A4AA44}"/>
  <tableColumns count="2">
    <tableColumn id="1" xr3:uid="{F879609E-2D14-4D27-95D8-2FF355055594}" name=" "/>
    <tableColumn id="2" xr3:uid="{89E9936D-938E-4B74-8182-A5A3EFF38452}" name="Date" dataDxfId="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1915A0A-ABE0-4AC7-8018-CCAB0B3C3296}" name="Table10" displayName="Table10" ref="L7:M16" totalsRowShown="0">
  <autoFilter ref="L7:M16" xr:uid="{91915A0A-ABE0-4AC7-8018-CCAB0B3C3296}"/>
  <tableColumns count="2">
    <tableColumn id="1" xr3:uid="{1D034B7F-110C-40C8-8CA7-749389F39D2E}" name="Day of the week"/>
    <tableColumn id="2" xr3:uid="{EC0D6093-D248-4D9C-BCAA-EBE0EAF0C346}" name="Number of days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1E3F911-C5BA-4C45-82C1-B44020052646}" name="Table7" displayName="Table7" ref="L18:M26" totalsRowCount="1" headerRowDxfId="0">
  <autoFilter ref="L18:M25" xr:uid="{61E3F911-C5BA-4C45-82C1-B44020052646}"/>
  <tableColumns count="2">
    <tableColumn id="1" xr3:uid="{FDCBB58F-B3AD-473F-85FC-D4FA2844D2F4}" name="Public Holiday" totalsRowLabel="Total days"/>
    <tableColumn id="2" xr3:uid="{3F635765-850E-4DC3-84F3-3E61FC5486E3}" name="Number of days" totalsRowFunction="su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vmlDrawing" Target="../drawings/vmlDrawing1.vml"/><Relationship Id="rId6" Type="http://schemas.openxmlformats.org/officeDocument/2006/relationships/comments" Target="../comments1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F42DC-648E-4257-8266-BF89BDE7D6E3}">
  <dimension ref="A1:B162"/>
  <sheetViews>
    <sheetView topLeftCell="A100" workbookViewId="0">
      <selection activeCell="J127" sqref="J127"/>
    </sheetView>
  </sheetViews>
  <sheetFormatPr defaultRowHeight="14.5" x14ac:dyDescent="0.35"/>
  <cols>
    <col min="1" max="1" width="18.81640625" customWidth="1"/>
    <col min="2" max="2" width="26.1796875" customWidth="1"/>
  </cols>
  <sheetData>
    <row r="1" spans="1:2" x14ac:dyDescent="0.35">
      <c r="A1" t="s">
        <v>0</v>
      </c>
      <c r="B1" s="1" t="s">
        <v>1</v>
      </c>
    </row>
    <row r="2" spans="1:2" x14ac:dyDescent="0.35">
      <c r="A2" s="2">
        <v>43831</v>
      </c>
      <c r="B2" t="s">
        <v>2</v>
      </c>
    </row>
    <row r="3" spans="1:2" x14ac:dyDescent="0.35">
      <c r="A3" s="2">
        <v>43857</v>
      </c>
      <c r="B3" t="s">
        <v>2</v>
      </c>
    </row>
    <row r="4" spans="1:2" x14ac:dyDescent="0.35">
      <c r="A4" s="2">
        <v>43899</v>
      </c>
      <c r="B4" t="s">
        <v>2</v>
      </c>
    </row>
    <row r="5" spans="1:2" x14ac:dyDescent="0.35">
      <c r="A5" s="2">
        <v>43931</v>
      </c>
      <c r="B5" t="s">
        <v>2</v>
      </c>
    </row>
    <row r="6" spans="1:2" x14ac:dyDescent="0.35">
      <c r="A6" s="2">
        <v>43932</v>
      </c>
      <c r="B6" t="s">
        <v>2</v>
      </c>
    </row>
    <row r="7" spans="1:2" x14ac:dyDescent="0.35">
      <c r="A7" s="2">
        <v>43933</v>
      </c>
      <c r="B7" t="s">
        <v>2</v>
      </c>
    </row>
    <row r="8" spans="1:2" x14ac:dyDescent="0.35">
      <c r="A8" s="2">
        <v>43934</v>
      </c>
      <c r="B8" t="s">
        <v>2</v>
      </c>
    </row>
    <row r="9" spans="1:2" x14ac:dyDescent="0.35">
      <c r="A9" s="2">
        <v>43946</v>
      </c>
      <c r="B9" t="s">
        <v>2</v>
      </c>
    </row>
    <row r="10" spans="1:2" x14ac:dyDescent="0.35">
      <c r="A10" s="2">
        <v>43948</v>
      </c>
      <c r="B10" t="s">
        <v>2</v>
      </c>
    </row>
    <row r="11" spans="1:2" x14ac:dyDescent="0.35">
      <c r="A11" s="2">
        <v>43983</v>
      </c>
      <c r="B11" t="s">
        <v>2</v>
      </c>
    </row>
    <row r="12" spans="1:2" x14ac:dyDescent="0.35">
      <c r="A12" s="2">
        <v>43990</v>
      </c>
      <c r="B12" t="s">
        <v>2</v>
      </c>
    </row>
    <row r="13" spans="1:2" x14ac:dyDescent="0.35">
      <c r="A13" s="2">
        <v>44109</v>
      </c>
      <c r="B13" t="s">
        <v>2</v>
      </c>
    </row>
    <row r="14" spans="1:2" x14ac:dyDescent="0.35">
      <c r="A14" s="2">
        <v>44190</v>
      </c>
      <c r="B14" t="s">
        <v>2</v>
      </c>
    </row>
    <row r="15" spans="1:2" x14ac:dyDescent="0.35">
      <c r="A15" s="2">
        <v>44191</v>
      </c>
      <c r="B15" t="s">
        <v>2</v>
      </c>
    </row>
    <row r="16" spans="1:2" x14ac:dyDescent="0.35">
      <c r="A16" s="2">
        <v>44192</v>
      </c>
      <c r="B16" t="s">
        <v>2</v>
      </c>
    </row>
    <row r="17" spans="1:2" x14ac:dyDescent="0.35">
      <c r="A17" s="2">
        <v>44197</v>
      </c>
      <c r="B17" t="s">
        <v>2</v>
      </c>
    </row>
    <row r="18" spans="1:2" x14ac:dyDescent="0.35">
      <c r="A18" s="2">
        <v>44222</v>
      </c>
      <c r="B18" t="s">
        <v>2</v>
      </c>
    </row>
    <row r="19" spans="1:2" x14ac:dyDescent="0.35">
      <c r="A19" s="2">
        <v>44263</v>
      </c>
      <c r="B19" t="s">
        <v>2</v>
      </c>
    </row>
    <row r="20" spans="1:2" x14ac:dyDescent="0.35">
      <c r="A20" s="2">
        <v>44288</v>
      </c>
      <c r="B20" t="s">
        <v>2</v>
      </c>
    </row>
    <row r="21" spans="1:2" x14ac:dyDescent="0.35">
      <c r="A21" s="2">
        <v>44289</v>
      </c>
      <c r="B21" t="s">
        <v>2</v>
      </c>
    </row>
    <row r="22" spans="1:2" x14ac:dyDescent="0.35">
      <c r="A22" s="2">
        <v>44290</v>
      </c>
      <c r="B22" t="s">
        <v>2</v>
      </c>
    </row>
    <row r="23" spans="1:2" x14ac:dyDescent="0.35">
      <c r="A23" s="2">
        <v>44291</v>
      </c>
      <c r="B23" t="s">
        <v>2</v>
      </c>
    </row>
    <row r="24" spans="1:2" x14ac:dyDescent="0.35">
      <c r="A24" s="2">
        <v>44311</v>
      </c>
      <c r="B24" t="s">
        <v>2</v>
      </c>
    </row>
    <row r="25" spans="1:2" x14ac:dyDescent="0.35">
      <c r="A25" s="2">
        <v>44312</v>
      </c>
      <c r="B25" t="s">
        <v>2</v>
      </c>
    </row>
    <row r="26" spans="1:2" x14ac:dyDescent="0.35">
      <c r="A26" s="2">
        <v>44347</v>
      </c>
      <c r="B26" t="s">
        <v>2</v>
      </c>
    </row>
    <row r="27" spans="1:2" x14ac:dyDescent="0.35">
      <c r="A27" s="2">
        <v>44361</v>
      </c>
      <c r="B27" t="s">
        <v>2</v>
      </c>
    </row>
    <row r="28" spans="1:2" x14ac:dyDescent="0.35">
      <c r="A28" s="2">
        <v>44473</v>
      </c>
      <c r="B28" t="s">
        <v>2</v>
      </c>
    </row>
    <row r="29" spans="1:2" x14ac:dyDescent="0.35">
      <c r="A29" s="2">
        <v>44555</v>
      </c>
      <c r="B29" t="s">
        <v>2</v>
      </c>
    </row>
    <row r="30" spans="1:2" x14ac:dyDescent="0.35">
      <c r="A30" s="2">
        <v>44556</v>
      </c>
      <c r="B30" t="s">
        <v>2</v>
      </c>
    </row>
    <row r="31" spans="1:2" x14ac:dyDescent="0.35">
      <c r="A31" s="2">
        <v>44557</v>
      </c>
      <c r="B31" t="s">
        <v>2</v>
      </c>
    </row>
    <row r="32" spans="1:2" x14ac:dyDescent="0.35">
      <c r="A32" s="2">
        <v>44558</v>
      </c>
      <c r="B32" t="s">
        <v>2</v>
      </c>
    </row>
    <row r="33" spans="1:2" x14ac:dyDescent="0.35">
      <c r="A33" s="2">
        <v>44562</v>
      </c>
      <c r="B33" t="s">
        <v>2</v>
      </c>
    </row>
    <row r="34" spans="1:2" x14ac:dyDescent="0.35">
      <c r="A34" s="2">
        <v>44564</v>
      </c>
      <c r="B34" t="s">
        <v>2</v>
      </c>
    </row>
    <row r="35" spans="1:2" x14ac:dyDescent="0.35">
      <c r="A35" s="2">
        <v>44587</v>
      </c>
      <c r="B35" t="s">
        <v>2</v>
      </c>
    </row>
    <row r="36" spans="1:2" x14ac:dyDescent="0.35">
      <c r="A36" s="2">
        <v>44634</v>
      </c>
      <c r="B36" t="s">
        <v>2</v>
      </c>
    </row>
    <row r="37" spans="1:2" x14ac:dyDescent="0.35">
      <c r="A37" s="2">
        <v>44666</v>
      </c>
      <c r="B37" t="s">
        <v>2</v>
      </c>
    </row>
    <row r="38" spans="1:2" x14ac:dyDescent="0.35">
      <c r="A38" s="2">
        <v>44667</v>
      </c>
      <c r="B38" t="s">
        <v>2</v>
      </c>
    </row>
    <row r="39" spans="1:2" x14ac:dyDescent="0.35">
      <c r="A39" s="2">
        <v>44668</v>
      </c>
      <c r="B39" t="s">
        <v>2</v>
      </c>
    </row>
    <row r="40" spans="1:2" x14ac:dyDescent="0.35">
      <c r="A40" s="2">
        <v>44669</v>
      </c>
      <c r="B40" t="s">
        <v>2</v>
      </c>
    </row>
    <row r="41" spans="1:2" x14ac:dyDescent="0.35">
      <c r="A41" s="2">
        <v>44676</v>
      </c>
      <c r="B41" t="s">
        <v>2</v>
      </c>
    </row>
    <row r="42" spans="1:2" x14ac:dyDescent="0.35">
      <c r="A42" s="2">
        <v>44711</v>
      </c>
      <c r="B42" t="s">
        <v>2</v>
      </c>
    </row>
    <row r="43" spans="1:2" x14ac:dyDescent="0.35">
      <c r="A43" s="2">
        <v>44725</v>
      </c>
      <c r="B43" t="s">
        <v>2</v>
      </c>
    </row>
    <row r="44" spans="1:2" x14ac:dyDescent="0.35">
      <c r="A44" s="2">
        <v>44826</v>
      </c>
      <c r="B44" t="s">
        <v>2</v>
      </c>
    </row>
    <row r="45" spans="1:2" x14ac:dyDescent="0.35">
      <c r="A45" s="2">
        <v>44837</v>
      </c>
      <c r="B45" t="s">
        <v>2</v>
      </c>
    </row>
    <row r="46" spans="1:2" x14ac:dyDescent="0.35">
      <c r="A46" s="2">
        <v>44920</v>
      </c>
      <c r="B46" t="s">
        <v>2</v>
      </c>
    </row>
    <row r="47" spans="1:2" x14ac:dyDescent="0.35">
      <c r="A47" s="2">
        <v>44921</v>
      </c>
      <c r="B47" t="s">
        <v>2</v>
      </c>
    </row>
    <row r="48" spans="1:2" x14ac:dyDescent="0.35">
      <c r="A48" s="2">
        <v>44922</v>
      </c>
      <c r="B48" t="s">
        <v>2</v>
      </c>
    </row>
    <row r="49" spans="1:2" x14ac:dyDescent="0.35">
      <c r="A49" s="2">
        <v>44927</v>
      </c>
      <c r="B49" t="s">
        <v>2</v>
      </c>
    </row>
    <row r="50" spans="1:2" x14ac:dyDescent="0.35">
      <c r="A50" s="2">
        <v>44928</v>
      </c>
      <c r="B50" t="s">
        <v>2</v>
      </c>
    </row>
    <row r="51" spans="1:2" x14ac:dyDescent="0.35">
      <c r="A51" s="2">
        <v>44952</v>
      </c>
      <c r="B51" t="s">
        <v>2</v>
      </c>
    </row>
    <row r="52" spans="1:2" x14ac:dyDescent="0.35">
      <c r="A52" s="2">
        <v>44998</v>
      </c>
      <c r="B52" t="s">
        <v>2</v>
      </c>
    </row>
    <row r="53" spans="1:2" x14ac:dyDescent="0.35">
      <c r="A53" s="2">
        <v>45023</v>
      </c>
      <c r="B53" t="s">
        <v>2</v>
      </c>
    </row>
    <row r="54" spans="1:2" x14ac:dyDescent="0.35">
      <c r="A54" s="2">
        <v>45024</v>
      </c>
      <c r="B54" t="s">
        <v>2</v>
      </c>
    </row>
    <row r="55" spans="1:2" x14ac:dyDescent="0.35">
      <c r="A55" s="2">
        <v>45026</v>
      </c>
      <c r="B55" t="s">
        <v>2</v>
      </c>
    </row>
    <row r="56" spans="1:2" x14ac:dyDescent="0.35">
      <c r="A56" s="2">
        <v>45041</v>
      </c>
      <c r="B56" t="s">
        <v>2</v>
      </c>
    </row>
    <row r="57" spans="1:2" x14ac:dyDescent="0.35">
      <c r="A57" s="2">
        <v>45075</v>
      </c>
      <c r="B57" t="s">
        <v>2</v>
      </c>
    </row>
    <row r="58" spans="1:2" x14ac:dyDescent="0.35">
      <c r="A58" s="2">
        <v>45089</v>
      </c>
      <c r="B58" t="s">
        <v>2</v>
      </c>
    </row>
    <row r="59" spans="1:2" x14ac:dyDescent="0.35">
      <c r="A59" s="2">
        <v>45201</v>
      </c>
      <c r="B59" t="s">
        <v>2</v>
      </c>
    </row>
    <row r="60" spans="1:2" x14ac:dyDescent="0.35">
      <c r="A60" s="2">
        <v>45285</v>
      </c>
      <c r="B60" t="s">
        <v>2</v>
      </c>
    </row>
    <row r="61" spans="1:2" x14ac:dyDescent="0.35">
      <c r="A61" s="2">
        <v>45286</v>
      </c>
      <c r="B61" t="s">
        <v>2</v>
      </c>
    </row>
    <row r="62" spans="1:2" x14ac:dyDescent="0.35">
      <c r="A62" s="2">
        <v>45292</v>
      </c>
      <c r="B62" t="s">
        <v>2</v>
      </c>
    </row>
    <row r="63" spans="1:2" x14ac:dyDescent="0.35">
      <c r="A63" s="2">
        <v>45317</v>
      </c>
      <c r="B63" t="s">
        <v>2</v>
      </c>
    </row>
    <row r="64" spans="1:2" x14ac:dyDescent="0.35">
      <c r="A64" s="2">
        <v>45362</v>
      </c>
      <c r="B64" t="s">
        <v>2</v>
      </c>
    </row>
    <row r="65" spans="1:2" x14ac:dyDescent="0.35">
      <c r="A65" s="2">
        <v>45379</v>
      </c>
      <c r="B65" t="s">
        <v>2</v>
      </c>
    </row>
    <row r="66" spans="1:2" x14ac:dyDescent="0.35">
      <c r="A66" s="2">
        <v>45380</v>
      </c>
      <c r="B66" t="s">
        <v>2</v>
      </c>
    </row>
    <row r="67" spans="1:2" x14ac:dyDescent="0.35">
      <c r="A67" s="2">
        <v>45381</v>
      </c>
      <c r="B67" t="s">
        <v>2</v>
      </c>
    </row>
    <row r="68" spans="1:2" x14ac:dyDescent="0.35">
      <c r="A68" s="2">
        <v>45383</v>
      </c>
      <c r="B68" t="s">
        <v>2</v>
      </c>
    </row>
    <row r="69" spans="1:2" x14ac:dyDescent="0.35">
      <c r="A69" s="2">
        <v>45391</v>
      </c>
      <c r="B69" t="s">
        <v>2</v>
      </c>
    </row>
    <row r="70" spans="1:2" x14ac:dyDescent="0.35">
      <c r="A70" s="2">
        <v>45407</v>
      </c>
      <c r="B70" t="s">
        <v>2</v>
      </c>
    </row>
    <row r="71" spans="1:2" x14ac:dyDescent="0.35">
      <c r="A71" s="2">
        <v>45439</v>
      </c>
      <c r="B71" t="s">
        <v>2</v>
      </c>
    </row>
    <row r="72" spans="1:2" x14ac:dyDescent="0.35">
      <c r="A72" s="2">
        <v>45453</v>
      </c>
      <c r="B72" t="s">
        <v>2</v>
      </c>
    </row>
    <row r="73" spans="1:2" x14ac:dyDescent="0.35">
      <c r="A73" s="2">
        <v>45572</v>
      </c>
      <c r="B73" t="s">
        <v>2</v>
      </c>
    </row>
    <row r="74" spans="1:2" x14ac:dyDescent="0.35">
      <c r="A74" s="2">
        <v>45651</v>
      </c>
      <c r="B74" t="s">
        <v>2</v>
      </c>
    </row>
    <row r="75" spans="1:2" x14ac:dyDescent="0.35">
      <c r="A75" s="2">
        <v>45652</v>
      </c>
      <c r="B75" t="s">
        <v>2</v>
      </c>
    </row>
    <row r="76" spans="1:2" x14ac:dyDescent="0.35">
      <c r="A76" s="2">
        <v>45658</v>
      </c>
      <c r="B76" t="s">
        <v>2</v>
      </c>
    </row>
    <row r="77" spans="1:2" x14ac:dyDescent="0.35">
      <c r="A77" s="2">
        <v>45684</v>
      </c>
      <c r="B77" t="s">
        <v>2</v>
      </c>
    </row>
    <row r="78" spans="1:2" x14ac:dyDescent="0.35">
      <c r="A78" s="2">
        <v>45726</v>
      </c>
      <c r="B78" t="s">
        <v>2</v>
      </c>
    </row>
    <row r="79" spans="1:2" x14ac:dyDescent="0.35">
      <c r="A79" s="2">
        <v>45765</v>
      </c>
      <c r="B79" t="s">
        <v>2</v>
      </c>
    </row>
    <row r="80" spans="1:2" x14ac:dyDescent="0.35">
      <c r="A80" s="2">
        <v>45766</v>
      </c>
      <c r="B80" t="s">
        <v>2</v>
      </c>
    </row>
    <row r="81" spans="1:2" x14ac:dyDescent="0.35">
      <c r="A81" s="2">
        <v>45767</v>
      </c>
      <c r="B81" t="s">
        <v>2</v>
      </c>
    </row>
    <row r="82" spans="1:2" x14ac:dyDescent="0.35">
      <c r="A82" s="2">
        <v>45768</v>
      </c>
      <c r="B82" t="s">
        <v>2</v>
      </c>
    </row>
    <row r="83" spans="1:2" x14ac:dyDescent="0.35">
      <c r="A83" s="2">
        <v>45772</v>
      </c>
      <c r="B83" t="s">
        <v>2</v>
      </c>
    </row>
    <row r="84" spans="1:2" x14ac:dyDescent="0.35">
      <c r="A84" s="2">
        <v>45810</v>
      </c>
      <c r="B84" t="s">
        <v>2</v>
      </c>
    </row>
    <row r="85" spans="1:2" x14ac:dyDescent="0.35">
      <c r="A85" s="2">
        <v>45817</v>
      </c>
      <c r="B85" t="s">
        <v>2</v>
      </c>
    </row>
    <row r="86" spans="1:2" x14ac:dyDescent="0.35">
      <c r="A86" s="2">
        <v>45936</v>
      </c>
      <c r="B86" t="s">
        <v>2</v>
      </c>
    </row>
    <row r="87" spans="1:2" x14ac:dyDescent="0.35">
      <c r="A87" s="2">
        <v>46016</v>
      </c>
      <c r="B87" t="s">
        <v>2</v>
      </c>
    </row>
    <row r="88" spans="1:2" x14ac:dyDescent="0.35">
      <c r="A88" s="2">
        <v>46017</v>
      </c>
      <c r="B88" t="s">
        <v>2</v>
      </c>
    </row>
    <row r="89" spans="1:2" x14ac:dyDescent="0.35">
      <c r="A89" s="2">
        <v>46023</v>
      </c>
      <c r="B89" t="s">
        <v>2</v>
      </c>
    </row>
    <row r="90" spans="1:2" x14ac:dyDescent="0.35">
      <c r="A90" s="2">
        <v>46048</v>
      </c>
      <c r="B90" t="s">
        <v>2</v>
      </c>
    </row>
    <row r="91" spans="1:2" x14ac:dyDescent="0.35">
      <c r="A91" s="2">
        <v>46090</v>
      </c>
      <c r="B91" t="s">
        <v>2</v>
      </c>
    </row>
    <row r="92" spans="1:2" x14ac:dyDescent="0.35">
      <c r="A92" s="2">
        <v>46115</v>
      </c>
      <c r="B92" t="s">
        <v>2</v>
      </c>
    </row>
    <row r="93" spans="1:2" x14ac:dyDescent="0.35">
      <c r="A93" s="2">
        <v>46116</v>
      </c>
      <c r="B93" t="s">
        <v>2</v>
      </c>
    </row>
    <row r="94" spans="1:2" x14ac:dyDescent="0.35">
      <c r="A94" s="2">
        <v>46117</v>
      </c>
      <c r="B94" t="s">
        <v>2</v>
      </c>
    </row>
    <row r="95" spans="1:2" x14ac:dyDescent="0.35">
      <c r="A95" s="2">
        <v>46118</v>
      </c>
      <c r="B95" t="s">
        <v>2</v>
      </c>
    </row>
    <row r="96" spans="1:2" x14ac:dyDescent="0.35">
      <c r="A96" s="2">
        <v>46137</v>
      </c>
      <c r="B96" t="s">
        <v>2</v>
      </c>
    </row>
    <row r="97" spans="1:2" x14ac:dyDescent="0.35">
      <c r="A97" s="2">
        <v>46174</v>
      </c>
      <c r="B97" t="s">
        <v>2</v>
      </c>
    </row>
    <row r="98" spans="1:2" x14ac:dyDescent="0.35">
      <c r="A98" s="2">
        <v>46181</v>
      </c>
      <c r="B98" t="s">
        <v>2</v>
      </c>
    </row>
    <row r="99" spans="1:2" x14ac:dyDescent="0.35">
      <c r="A99" s="2">
        <v>46300</v>
      </c>
      <c r="B99" t="s">
        <v>2</v>
      </c>
    </row>
    <row r="100" spans="1:2" x14ac:dyDescent="0.35">
      <c r="A100" s="2">
        <v>46381</v>
      </c>
      <c r="B100" t="s">
        <v>2</v>
      </c>
    </row>
    <row r="101" spans="1:2" x14ac:dyDescent="0.35">
      <c r="A101" s="2">
        <v>46382</v>
      </c>
      <c r="B101" t="s">
        <v>2</v>
      </c>
    </row>
    <row r="102" spans="1:2" x14ac:dyDescent="0.35">
      <c r="A102" s="2">
        <v>46384</v>
      </c>
      <c r="B102" t="s">
        <v>2</v>
      </c>
    </row>
    <row r="103" spans="1:2" x14ac:dyDescent="0.35">
      <c r="A103" s="2">
        <v>46388</v>
      </c>
      <c r="B103" t="s">
        <v>2</v>
      </c>
    </row>
    <row r="104" spans="1:2" x14ac:dyDescent="0.35">
      <c r="A104" s="2">
        <v>46413</v>
      </c>
      <c r="B104" t="s">
        <v>2</v>
      </c>
    </row>
    <row r="105" spans="1:2" x14ac:dyDescent="0.35">
      <c r="A105" s="2">
        <v>46454</v>
      </c>
      <c r="B105" t="s">
        <v>2</v>
      </c>
    </row>
    <row r="106" spans="1:2" x14ac:dyDescent="0.35">
      <c r="A106" s="2">
        <v>46472</v>
      </c>
      <c r="B106" t="s">
        <v>2</v>
      </c>
    </row>
    <row r="107" spans="1:2" x14ac:dyDescent="0.35">
      <c r="A107" s="2">
        <v>46473</v>
      </c>
      <c r="B107" t="s">
        <v>2</v>
      </c>
    </row>
    <row r="108" spans="1:2" x14ac:dyDescent="0.35">
      <c r="A108" s="2">
        <v>46474</v>
      </c>
      <c r="B108" t="s">
        <v>2</v>
      </c>
    </row>
    <row r="109" spans="1:2" x14ac:dyDescent="0.35">
      <c r="A109" s="2">
        <v>46475</v>
      </c>
      <c r="B109" t="s">
        <v>2</v>
      </c>
    </row>
    <row r="110" spans="1:2" x14ac:dyDescent="0.35">
      <c r="A110" s="2">
        <v>46502</v>
      </c>
      <c r="B110" t="s">
        <v>2</v>
      </c>
    </row>
    <row r="111" spans="1:2" x14ac:dyDescent="0.35">
      <c r="A111" s="2">
        <v>46503</v>
      </c>
      <c r="B111" t="s">
        <v>2</v>
      </c>
    </row>
    <row r="112" spans="1:2" x14ac:dyDescent="0.35">
      <c r="A112" s="2">
        <v>46538</v>
      </c>
      <c r="B112" t="s">
        <v>2</v>
      </c>
    </row>
    <row r="113" spans="1:2" x14ac:dyDescent="0.35">
      <c r="A113" s="2">
        <v>46552</v>
      </c>
      <c r="B113" t="s">
        <v>2</v>
      </c>
    </row>
    <row r="114" spans="1:2" x14ac:dyDescent="0.35">
      <c r="A114" s="2">
        <v>46664</v>
      </c>
      <c r="B114" t="s">
        <v>2</v>
      </c>
    </row>
    <row r="115" spans="1:2" x14ac:dyDescent="0.35">
      <c r="A115" s="2">
        <v>46746</v>
      </c>
      <c r="B115" t="s">
        <v>2</v>
      </c>
    </row>
    <row r="116" spans="1:2" x14ac:dyDescent="0.35">
      <c r="A116" s="2">
        <v>46747</v>
      </c>
      <c r="B116" t="s">
        <v>2</v>
      </c>
    </row>
    <row r="117" spans="1:2" x14ac:dyDescent="0.35">
      <c r="A117" s="2">
        <v>46748</v>
      </c>
      <c r="B117" t="s">
        <v>2</v>
      </c>
    </row>
    <row r="118" spans="1:2" x14ac:dyDescent="0.35">
      <c r="A118" s="2">
        <v>46749</v>
      </c>
      <c r="B118" t="s">
        <v>2</v>
      </c>
    </row>
    <row r="119" spans="1:2" x14ac:dyDescent="0.35">
      <c r="A119" s="2">
        <v>46753</v>
      </c>
      <c r="B119" t="s">
        <v>2</v>
      </c>
    </row>
    <row r="120" spans="1:2" x14ac:dyDescent="0.35">
      <c r="A120" s="2">
        <v>46778</v>
      </c>
      <c r="B120" t="s">
        <v>2</v>
      </c>
    </row>
    <row r="121" spans="1:2" x14ac:dyDescent="0.35">
      <c r="A121" s="2">
        <v>46825</v>
      </c>
      <c r="B121" t="s">
        <v>2</v>
      </c>
    </row>
    <row r="122" spans="1:2" x14ac:dyDescent="0.35">
      <c r="A122" s="2">
        <v>46857</v>
      </c>
      <c r="B122" t="s">
        <v>2</v>
      </c>
    </row>
    <row r="123" spans="1:2" x14ac:dyDescent="0.35">
      <c r="A123" s="2">
        <v>46858</v>
      </c>
      <c r="B123" t="s">
        <v>2</v>
      </c>
    </row>
    <row r="124" spans="1:2" x14ac:dyDescent="0.35">
      <c r="A124" s="2">
        <v>46859</v>
      </c>
      <c r="B124" t="s">
        <v>2</v>
      </c>
    </row>
    <row r="125" spans="1:2" x14ac:dyDescent="0.35">
      <c r="A125" s="2">
        <v>46860</v>
      </c>
      <c r="B125" t="s">
        <v>2</v>
      </c>
    </row>
    <row r="126" spans="1:2" x14ac:dyDescent="0.35">
      <c r="A126" s="2">
        <v>46868</v>
      </c>
      <c r="B126" t="s">
        <v>2</v>
      </c>
    </row>
    <row r="127" spans="1:2" x14ac:dyDescent="0.35">
      <c r="A127" s="2">
        <v>46874</v>
      </c>
      <c r="B127" t="s">
        <v>2</v>
      </c>
    </row>
    <row r="128" spans="1:2" x14ac:dyDescent="0.35">
      <c r="A128" s="2">
        <v>46916</v>
      </c>
      <c r="B128" t="s">
        <v>2</v>
      </c>
    </row>
    <row r="129" spans="1:2" x14ac:dyDescent="0.35">
      <c r="A129" s="2">
        <v>47028</v>
      </c>
      <c r="B129" t="s">
        <v>2</v>
      </c>
    </row>
    <row r="130" spans="1:2" x14ac:dyDescent="0.35">
      <c r="A130" s="2">
        <v>47112</v>
      </c>
      <c r="B130" t="s">
        <v>2</v>
      </c>
    </row>
    <row r="131" spans="1:2" x14ac:dyDescent="0.35">
      <c r="A131" s="2">
        <v>47113</v>
      </c>
      <c r="B131" t="s">
        <v>2</v>
      </c>
    </row>
    <row r="132" spans="1:2" x14ac:dyDescent="0.35">
      <c r="A132" s="2">
        <v>47119</v>
      </c>
      <c r="B132" t="s">
        <v>2</v>
      </c>
    </row>
    <row r="133" spans="1:2" x14ac:dyDescent="0.35">
      <c r="A133" s="2">
        <v>47144</v>
      </c>
      <c r="B133" t="s">
        <v>2</v>
      </c>
    </row>
    <row r="134" spans="1:2" x14ac:dyDescent="0.35">
      <c r="A134" s="2">
        <v>47189</v>
      </c>
      <c r="B134" t="s">
        <v>2</v>
      </c>
    </row>
    <row r="135" spans="1:2" x14ac:dyDescent="0.35">
      <c r="A135" s="2">
        <v>47207</v>
      </c>
      <c r="B135" t="s">
        <v>2</v>
      </c>
    </row>
    <row r="136" spans="1:2" x14ac:dyDescent="0.35">
      <c r="A136" s="2">
        <v>47208</v>
      </c>
      <c r="B136" t="s">
        <v>2</v>
      </c>
    </row>
    <row r="137" spans="1:2" x14ac:dyDescent="0.35">
      <c r="A137" s="2">
        <v>47210</v>
      </c>
      <c r="B137" t="s">
        <v>2</v>
      </c>
    </row>
    <row r="138" spans="1:2" x14ac:dyDescent="0.35">
      <c r="A138" s="2">
        <v>47233</v>
      </c>
      <c r="B138" t="s">
        <v>2</v>
      </c>
    </row>
    <row r="139" spans="1:2" x14ac:dyDescent="0.35">
      <c r="A139" s="2">
        <v>47245</v>
      </c>
      <c r="B139" t="s">
        <v>2</v>
      </c>
    </row>
    <row r="140" spans="1:2" x14ac:dyDescent="0.35">
      <c r="A140" s="2">
        <v>47280</v>
      </c>
      <c r="B140" t="s">
        <v>2</v>
      </c>
    </row>
    <row r="141" spans="1:2" x14ac:dyDescent="0.35">
      <c r="A141" s="2">
        <v>47392</v>
      </c>
      <c r="B141" t="s">
        <v>2</v>
      </c>
    </row>
    <row r="142" spans="1:2" x14ac:dyDescent="0.35">
      <c r="A142" s="2">
        <v>47477</v>
      </c>
      <c r="B142" t="s">
        <v>2</v>
      </c>
    </row>
    <row r="143" spans="1:2" x14ac:dyDescent="0.35">
      <c r="A143" s="2">
        <v>47478</v>
      </c>
      <c r="B143" t="s">
        <v>2</v>
      </c>
    </row>
    <row r="144" spans="1:2" x14ac:dyDescent="0.35">
      <c r="A144" s="2">
        <v>47484</v>
      </c>
      <c r="B144" t="s">
        <v>2</v>
      </c>
    </row>
    <row r="145" spans="1:2" x14ac:dyDescent="0.35">
      <c r="A145" s="2">
        <v>47509</v>
      </c>
      <c r="B145" t="s">
        <v>2</v>
      </c>
    </row>
    <row r="146" spans="1:2" x14ac:dyDescent="0.35">
      <c r="A146" s="2">
        <v>47553</v>
      </c>
      <c r="B146" t="s">
        <v>2</v>
      </c>
    </row>
    <row r="147" spans="1:2" x14ac:dyDescent="0.35">
      <c r="A147" s="2">
        <v>47592</v>
      </c>
      <c r="B147" t="s">
        <v>2</v>
      </c>
    </row>
    <row r="148" spans="1:2" x14ac:dyDescent="0.35">
      <c r="A148" s="2">
        <v>47593</v>
      </c>
      <c r="B148" t="s">
        <v>2</v>
      </c>
    </row>
    <row r="149" spans="1:2" x14ac:dyDescent="0.35">
      <c r="A149" s="2">
        <v>47595</v>
      </c>
      <c r="B149" t="s">
        <v>2</v>
      </c>
    </row>
    <row r="150" spans="1:2" x14ac:dyDescent="0.35">
      <c r="A150" s="2">
        <v>47598</v>
      </c>
      <c r="B150" t="s">
        <v>2</v>
      </c>
    </row>
    <row r="151" spans="1:2" x14ac:dyDescent="0.35">
      <c r="A151" s="2">
        <v>47609</v>
      </c>
      <c r="B151" t="s">
        <v>2</v>
      </c>
    </row>
    <row r="152" spans="1:2" x14ac:dyDescent="0.35">
      <c r="A152" s="2">
        <v>47644</v>
      </c>
      <c r="B152" t="s">
        <v>2</v>
      </c>
    </row>
    <row r="153" spans="1:2" x14ac:dyDescent="0.35">
      <c r="A153" s="2">
        <v>47763</v>
      </c>
      <c r="B153" t="s">
        <v>2</v>
      </c>
    </row>
    <row r="154" spans="1:2" x14ac:dyDescent="0.35">
      <c r="A154" s="2">
        <v>47842</v>
      </c>
      <c r="B154" t="s">
        <v>2</v>
      </c>
    </row>
    <row r="155" spans="1:2" x14ac:dyDescent="0.35">
      <c r="A155" s="2">
        <v>47843</v>
      </c>
      <c r="B155" t="s">
        <v>2</v>
      </c>
    </row>
    <row r="156" spans="1:2" x14ac:dyDescent="0.35">
      <c r="A156" s="2"/>
    </row>
    <row r="157" spans="1:2" x14ac:dyDescent="0.35">
      <c r="A157" s="2"/>
    </row>
    <row r="158" spans="1:2" x14ac:dyDescent="0.35">
      <c r="A158" s="2"/>
    </row>
    <row r="159" spans="1:2" x14ac:dyDescent="0.35">
      <c r="A159" s="2"/>
    </row>
    <row r="160" spans="1:2" x14ac:dyDescent="0.35">
      <c r="A160" s="2"/>
    </row>
    <row r="161" spans="1:1" x14ac:dyDescent="0.35">
      <c r="A161" s="2"/>
    </row>
    <row r="162" spans="1:1" x14ac:dyDescent="0.35">
      <c r="A162" s="2"/>
    </row>
  </sheetData>
  <sheetProtection algorithmName="SHA-512" hashValue="Q0dSbJ6FlOedSROxRuP9mWapBrTzI1tSeGPg+2TxQwwQZozb8o5L0tDflXL9h5T3SElZtWB8BX7j6xJvuMKsSA==" saltValue="f2QyFpcRuVNqmQpv5+6Ogg==" spinCount="100000" sheet="1" objects="1" scenarios="1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F90A0-1BD1-48B0-9271-6DD0263B10EE}">
  <dimension ref="A1:D13"/>
  <sheetViews>
    <sheetView workbookViewId="0">
      <selection activeCell="D18" sqref="D18"/>
    </sheetView>
  </sheetViews>
  <sheetFormatPr defaultRowHeight="14.5" x14ac:dyDescent="0.35"/>
  <cols>
    <col min="1" max="1" width="16.81640625" customWidth="1"/>
    <col min="2" max="2" width="27.26953125" customWidth="1"/>
    <col min="3" max="3" width="27.54296875" customWidth="1"/>
    <col min="4" max="4" width="39.7265625" customWidth="1"/>
  </cols>
  <sheetData>
    <row r="1" spans="1:4" x14ac:dyDescent="0.35">
      <c r="A1" t="s">
        <v>3</v>
      </c>
      <c r="B1" t="s">
        <v>4</v>
      </c>
      <c r="C1" t="s">
        <v>5</v>
      </c>
      <c r="D1" t="s">
        <v>6</v>
      </c>
    </row>
    <row r="2" spans="1:4" x14ac:dyDescent="0.35">
      <c r="A2" s="3" t="s">
        <v>7</v>
      </c>
      <c r="B2" t="s">
        <v>8</v>
      </c>
      <c r="C2" s="4">
        <v>3.5</v>
      </c>
      <c r="D2" t="str">
        <f>Rates[[#This Row],[Road closure type]] &amp; "|" &amp; Rates[[#This Row],[Permit type]]</f>
        <v>Minor Road|Full day</v>
      </c>
    </row>
    <row r="3" spans="1:4" x14ac:dyDescent="0.35">
      <c r="A3" s="14" t="s">
        <v>7</v>
      </c>
      <c r="B3" t="s">
        <v>9</v>
      </c>
      <c r="C3" s="4">
        <v>2.5</v>
      </c>
      <c r="D3" t="str">
        <f>Rates[[#This Row],[Road closure type]] &amp; "|" &amp; Rates[[#This Row],[Permit type]]</f>
        <v>Minor Road|Day</v>
      </c>
    </row>
    <row r="4" spans="1:4" x14ac:dyDescent="0.35">
      <c r="A4" s="3" t="s">
        <v>7</v>
      </c>
      <c r="B4" t="s">
        <v>10</v>
      </c>
      <c r="C4" s="4">
        <v>1.75</v>
      </c>
      <c r="D4" t="str">
        <f>Rates[[#This Row],[Road closure type]] &amp; "|" &amp; Rates[[#This Row],[Permit type]]</f>
        <v>Minor Road|Night</v>
      </c>
    </row>
    <row r="5" spans="1:4" x14ac:dyDescent="0.35">
      <c r="A5" s="14" t="s">
        <v>7</v>
      </c>
      <c r="B5" t="s">
        <v>11</v>
      </c>
      <c r="C5" s="4">
        <v>1.75</v>
      </c>
      <c r="D5" t="str">
        <f>Rates[[#This Row],[Road closure type]] &amp; "|" &amp; Rates[[#This Row],[Permit type]]</f>
        <v>Minor Road|Public Holiday-Weekend</v>
      </c>
    </row>
    <row r="6" spans="1:4" x14ac:dyDescent="0.35">
      <c r="A6" s="3" t="s">
        <v>12</v>
      </c>
      <c r="B6" t="s">
        <v>8</v>
      </c>
      <c r="C6" s="4">
        <v>5</v>
      </c>
      <c r="D6" t="str">
        <f>Rates[[#This Row],[Road closure type]] &amp; "|" &amp; Rates[[#This Row],[Permit type]]</f>
        <v>Major Road|Full day</v>
      </c>
    </row>
    <row r="7" spans="1:4" x14ac:dyDescent="0.35">
      <c r="A7" s="14" t="s">
        <v>12</v>
      </c>
      <c r="B7" t="s">
        <v>9</v>
      </c>
      <c r="C7" s="4">
        <v>3.75</v>
      </c>
      <c r="D7" t="str">
        <f>Rates[[#This Row],[Road closure type]] &amp; "|" &amp; Rates[[#This Row],[Permit type]]</f>
        <v>Major Road|Day</v>
      </c>
    </row>
    <row r="8" spans="1:4" x14ac:dyDescent="0.35">
      <c r="A8" s="3" t="s">
        <v>12</v>
      </c>
      <c r="B8" t="s">
        <v>10</v>
      </c>
      <c r="C8" s="4">
        <v>2.5</v>
      </c>
      <c r="D8" t="str">
        <f>Rates[[#This Row],[Road closure type]] &amp; "|" &amp; Rates[[#This Row],[Permit type]]</f>
        <v>Major Road|Night</v>
      </c>
    </row>
    <row r="9" spans="1:4" x14ac:dyDescent="0.35">
      <c r="A9" s="14" t="s">
        <v>12</v>
      </c>
      <c r="B9" t="s">
        <v>11</v>
      </c>
      <c r="C9" s="4">
        <v>2.5</v>
      </c>
      <c r="D9" t="str">
        <f>Rates[[#This Row],[Road closure type]] &amp; "|" &amp; Rates[[#This Row],[Permit type]]</f>
        <v>Major Road|Public Holiday-Weekend</v>
      </c>
    </row>
    <row r="10" spans="1:4" x14ac:dyDescent="0.35">
      <c r="A10" s="3" t="s">
        <v>13</v>
      </c>
      <c r="B10" t="s">
        <v>8</v>
      </c>
      <c r="C10" s="4">
        <v>1</v>
      </c>
      <c r="D10" t="str">
        <f>Rates[[#This Row],[Road closure type]] &amp; "|" &amp; Rates[[#This Row],[Permit type]]</f>
        <v>Community path|Full day</v>
      </c>
    </row>
    <row r="11" spans="1:4" x14ac:dyDescent="0.35">
      <c r="A11" s="14" t="s">
        <v>13</v>
      </c>
      <c r="B11" t="s">
        <v>9</v>
      </c>
      <c r="C11" s="4">
        <v>0.75</v>
      </c>
      <c r="D11" t="str">
        <f>Rates[[#This Row],[Road closure type]] &amp; "|" &amp; Rates[[#This Row],[Permit type]]</f>
        <v>Community path|Day</v>
      </c>
    </row>
    <row r="12" spans="1:4" x14ac:dyDescent="0.35">
      <c r="A12" s="3" t="s">
        <v>13</v>
      </c>
      <c r="B12" t="s">
        <v>10</v>
      </c>
      <c r="C12" s="4">
        <v>0.5</v>
      </c>
      <c r="D12" t="str">
        <f>Rates[[#This Row],[Road closure type]] &amp; "|" &amp; Rates[[#This Row],[Permit type]]</f>
        <v>Community path|Night</v>
      </c>
    </row>
    <row r="13" spans="1:4" x14ac:dyDescent="0.35">
      <c r="A13" s="14" t="s">
        <v>13</v>
      </c>
      <c r="B13" t="s">
        <v>11</v>
      </c>
      <c r="C13" s="4">
        <v>0.5</v>
      </c>
      <c r="D13" t="str">
        <f>Rates[[#This Row],[Road closure type]] &amp; "|" &amp; Rates[[#This Row],[Permit type]]</f>
        <v>Community path|Public Holiday-Weekend</v>
      </c>
    </row>
  </sheetData>
  <sheetProtection algorithmName="SHA-512" hashValue="aYq3M/F8nkN/OVrlWk9e+yxNy4ekmRV41Qsu81IeUgFidojkqwBlwtC1lVVX95BgX1CEOPEzlDu/79UdPgK3ig==" saltValue="zOsVXEj5o4aifiZmESqMqQ==" spinCount="100000" sheet="1" objects="1" scenarios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74A43-1B24-47B2-B1C6-6CFA8C977D10}">
  <dimension ref="A1:N27"/>
  <sheetViews>
    <sheetView tabSelected="1" workbookViewId="0">
      <selection activeCell="E22" sqref="E22"/>
    </sheetView>
  </sheetViews>
  <sheetFormatPr defaultRowHeight="14.5" x14ac:dyDescent="0.35"/>
  <cols>
    <col min="1" max="1" width="33" customWidth="1"/>
    <col min="2" max="2" width="13.26953125" style="2" customWidth="1"/>
    <col min="3" max="3" width="12.1796875" style="2" customWidth="1"/>
    <col min="4" max="4" width="13.7265625" style="5" customWidth="1"/>
    <col min="5" max="5" width="22" style="5" customWidth="1"/>
    <col min="6" max="6" width="26.7265625" customWidth="1"/>
    <col min="7" max="7" width="13.1796875" customWidth="1"/>
    <col min="8" max="8" width="16.26953125" customWidth="1"/>
    <col min="9" max="9" width="17.81640625" customWidth="1"/>
    <col min="10" max="10" width="15.26953125" customWidth="1"/>
    <col min="12" max="12" width="25" customWidth="1"/>
    <col min="13" max="13" width="28.26953125" customWidth="1"/>
  </cols>
  <sheetData>
    <row r="1" spans="1:14" x14ac:dyDescent="0.35">
      <c r="A1" t="s">
        <v>14</v>
      </c>
      <c r="B1" s="2" t="s">
        <v>15</v>
      </c>
      <c r="C1" s="2" t="s">
        <v>16</v>
      </c>
      <c r="D1" s="5" t="s">
        <v>17</v>
      </c>
      <c r="E1" s="5" t="s">
        <v>18</v>
      </c>
      <c r="F1" t="s">
        <v>3</v>
      </c>
      <c r="G1" t="s">
        <v>5</v>
      </c>
      <c r="H1" t="s">
        <v>19</v>
      </c>
      <c r="I1" t="s">
        <v>20</v>
      </c>
      <c r="J1" s="4" t="s">
        <v>21</v>
      </c>
      <c r="K1" s="15"/>
      <c r="L1" s="17" t="s">
        <v>22</v>
      </c>
      <c r="M1" s="15"/>
      <c r="N1" s="15"/>
    </row>
    <row r="2" spans="1:14" x14ac:dyDescent="0.35">
      <c r="A2" t="s">
        <v>23</v>
      </c>
      <c r="B2" s="2">
        <v>46023</v>
      </c>
      <c r="C2" s="2">
        <v>46753</v>
      </c>
      <c r="D2" s="9">
        <v>366</v>
      </c>
      <c r="E2" s="5" t="s">
        <v>12</v>
      </c>
      <c r="F2" t="s">
        <v>8</v>
      </c>
      <c r="G2" s="13" cm="1">
        <f t="array" ref="G2">IFERROR(INDEX('Rate source'!$C$2:$C$13,MATCH(1,('Rate source'!$A$2:$A$13='Road closure source'!$E2)*('Rate source'!$B$2:$B$13='Road closure source'!$F2),0)),"")</f>
        <v>5</v>
      </c>
      <c r="H2" s="9">
        <v>1</v>
      </c>
      <c r="I2" s="9">
        <v>20</v>
      </c>
      <c r="J2" s="4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>36600</v>
      </c>
      <c r="K2" s="15"/>
      <c r="L2" t="s">
        <v>24</v>
      </c>
      <c r="M2" t="s">
        <v>25</v>
      </c>
      <c r="N2" s="15"/>
    </row>
    <row r="3" spans="1:14" x14ac:dyDescent="0.35">
      <c r="D3" s="9"/>
      <c r="G3" s="13" t="str" cm="1">
        <f t="array" ref="G3">IFERROR(INDEX('Rate source'!$C$2:$C$13,MATCH(1,('Rate source'!$A$2:$A$13='Road closure source'!$E3)*('Rate source'!$B$2:$B$13='Road closure source'!$F3),0)),"")</f>
        <v/>
      </c>
      <c r="H3" s="9"/>
      <c r="I3" s="9"/>
      <c r="J3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3" s="15"/>
      <c r="L3" t="s">
        <v>26</v>
      </c>
      <c r="M3" s="2">
        <v>46023</v>
      </c>
      <c r="N3" s="15"/>
    </row>
    <row r="4" spans="1:14" x14ac:dyDescent="0.35">
      <c r="D4" s="9"/>
      <c r="G4" s="13" t="str" cm="1">
        <f t="array" ref="G4">IFERROR(INDEX('Rate source'!$C$2:$C$13,MATCH(1,('Rate source'!$A$2:$A$13='Road closure source'!$E4)*('Rate source'!$B$2:$B$13='Road closure source'!$F4),0)),"")</f>
        <v/>
      </c>
      <c r="H4" s="9"/>
      <c r="I4" s="9"/>
      <c r="J4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4" s="15"/>
      <c r="L4" t="s">
        <v>16</v>
      </c>
      <c r="M4" s="2">
        <v>46753</v>
      </c>
      <c r="N4" s="15"/>
    </row>
    <row r="5" spans="1:14" x14ac:dyDescent="0.35">
      <c r="D5" s="9"/>
      <c r="G5" s="13" t="str" cm="1">
        <f t="array" ref="G5">IFERROR(INDEX('Rate source'!$C$2:$C$13,MATCH(1,('Rate source'!$A$2:$A$13='Road closure source'!$E5)*('Rate source'!$B$2:$B$13='Road closure source'!$F5),0)),"")</f>
        <v/>
      </c>
      <c r="H5" s="9"/>
      <c r="I5" s="9"/>
      <c r="J5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5" s="15"/>
      <c r="L5" s="15"/>
      <c r="M5" s="15"/>
      <c r="N5" s="15"/>
    </row>
    <row r="6" spans="1:14" x14ac:dyDescent="0.35">
      <c r="D6" s="9"/>
      <c r="G6" s="13" t="str" cm="1">
        <f t="array" ref="G6">IFERROR(INDEX('Rate source'!$C$2:$C$13,MATCH(1,('Rate source'!$A$2:$A$13='Road closure source'!$E6)*('Rate source'!$B$2:$B$13='Road closure source'!$F6),0)),"")</f>
        <v/>
      </c>
      <c r="H6" s="9"/>
      <c r="I6" s="9"/>
      <c r="J6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6" s="15"/>
      <c r="L6" s="15"/>
      <c r="M6" s="15"/>
      <c r="N6" s="15"/>
    </row>
    <row r="7" spans="1:14" x14ac:dyDescent="0.35">
      <c r="D7" s="9"/>
      <c r="G7" s="13" t="str" cm="1">
        <f t="array" ref="G7">IFERROR(INDEX('Rate source'!$C$2:$C$13,MATCH(1,('Rate source'!$A$2:$A$13='Road closure source'!$E7)*('Rate source'!$B$2:$B$13='Road closure source'!$F7),0)),"")</f>
        <v/>
      </c>
      <c r="H7" s="9"/>
      <c r="I7" s="9"/>
      <c r="J7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7" s="15"/>
      <c r="L7" t="s">
        <v>27</v>
      </c>
      <c r="M7" t="s">
        <v>28</v>
      </c>
      <c r="N7" s="15"/>
    </row>
    <row r="8" spans="1:14" x14ac:dyDescent="0.35">
      <c r="D8" s="9"/>
      <c r="G8" s="13" t="str" cm="1">
        <f t="array" ref="G8">IFERROR(INDEX('Rate source'!$C$2:$C$13,MATCH(1,('Rate source'!$A$2:$A$13='Road closure source'!$E8)*('Rate source'!$B$2:$B$13='Road closure source'!$F8),0)),"")</f>
        <v/>
      </c>
      <c r="H8" s="9"/>
      <c r="I8" s="9"/>
      <c r="J8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8" s="15"/>
      <c r="L8" t="s">
        <v>29</v>
      </c>
      <c r="M8" cm="1">
        <f t="array" aca="1" ref="M8" ca="1">SUMPRODUCT(--(WEEKDAY(ROW(INDIRECT(M3&amp;":"&amp;M4)),2)=1),--(ISNA(MATCH(ROW(INDIRECT(M3&amp;":"&amp;M4)),Table3[Date Code],0))))</f>
        <v>90</v>
      </c>
      <c r="N8" s="15"/>
    </row>
    <row r="9" spans="1:14" x14ac:dyDescent="0.35">
      <c r="D9" s="9"/>
      <c r="G9" s="13" t="str" cm="1">
        <f t="array" ref="G9">IFERROR(INDEX('Rate source'!$C$2:$C$13,MATCH(1,('Rate source'!$A$2:$A$13='Road closure source'!$E9)*('Rate source'!$B$2:$B$13='Road closure source'!$F9),0)),"")</f>
        <v/>
      </c>
      <c r="H9" s="9"/>
      <c r="I9" s="9"/>
      <c r="J9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9" s="16"/>
      <c r="L9" t="s">
        <v>30</v>
      </c>
      <c r="M9" cm="1">
        <f t="array" aca="1" ref="M9" ca="1">SUMPRODUCT(--(WEEKDAY(ROW(INDIRECT(M3&amp;":"&amp;M4)),2)=2),--(ISNA(MATCH(ROW(INDIRECT(M3&amp;":"&amp;M4)),Table3[Date Code],0))))</f>
        <v>102</v>
      </c>
      <c r="N9" s="15"/>
    </row>
    <row r="10" spans="1:14" x14ac:dyDescent="0.35">
      <c r="D10" s="9"/>
      <c r="G10" s="13" t="str" cm="1">
        <f t="array" ref="G10">IFERROR(INDEX('Rate source'!$C$2:$C$13,MATCH(1,('Rate source'!$A$2:$A$13='Road closure source'!$E10)*('Rate source'!$B$2:$B$13='Road closure source'!$F10),0)),"")</f>
        <v/>
      </c>
      <c r="H10" s="9"/>
      <c r="I10" s="9"/>
      <c r="J10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10" s="16"/>
      <c r="L10" t="s">
        <v>31</v>
      </c>
      <c r="M10" cm="1">
        <f t="array" aca="1" ref="M10" ca="1">SUMPRODUCT(--(WEEKDAY(ROW(INDIRECT(M3&amp;":"&amp;M4)),2)=3),--(ISNA(MATCH(ROW(INDIRECT(M3&amp;":"&amp;M4)),Table3[Date Code],0))))</f>
        <v>104</v>
      </c>
      <c r="N10" s="15"/>
    </row>
    <row r="11" spans="1:14" x14ac:dyDescent="0.35">
      <c r="D11" s="9"/>
      <c r="G11" s="13" t="str" cm="1">
        <f t="array" ref="G11">IFERROR(INDEX('Rate source'!$C$2:$C$13,MATCH(1,('Rate source'!$A$2:$A$13='Road closure source'!$E11)*('Rate source'!$B$2:$B$13='Road closure source'!$F11),0)),"")</f>
        <v/>
      </c>
      <c r="H11" s="9"/>
      <c r="I11" s="9"/>
      <c r="J11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11" s="16"/>
      <c r="L11" t="s">
        <v>32</v>
      </c>
      <c r="M11" cm="1">
        <f t="array" aca="1" ref="M11" ca="1">SUMPRODUCT(--(WEEKDAY(ROW(INDIRECT(M3&amp;":"&amp;M4)),2)=4),--(ISNA(MATCH(ROW(INDIRECT(M3&amp;":"&amp;M4)),Table3[Date Code],0))))</f>
        <v>104</v>
      </c>
      <c r="N11" s="15"/>
    </row>
    <row r="12" spans="1:14" x14ac:dyDescent="0.35">
      <c r="D12" s="9"/>
      <c r="G12" s="13" t="str" cm="1">
        <f t="array" ref="G12">IFERROR(INDEX('Rate source'!$C$2:$C$13,MATCH(1,('Rate source'!$A$2:$A$13='Road closure source'!$E12)*('Rate source'!$B$2:$B$13='Road closure source'!$F12),0)),"")</f>
        <v/>
      </c>
      <c r="H12" s="9"/>
      <c r="I12" s="9"/>
      <c r="J12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12" s="16"/>
      <c r="L12" t="s">
        <v>33</v>
      </c>
      <c r="M12" cm="1">
        <f t="array" aca="1" ref="M12" ca="1">SUMPRODUCT(--(WEEKDAY(ROW(INDIRECT(M3&amp;":"&amp;M4)),2)=5),--(ISNA(MATCH(ROW(INDIRECT(M3&amp;":"&amp;M4)),Table3[Date Code],0))))</f>
        <v>101</v>
      </c>
      <c r="N12" s="15"/>
    </row>
    <row r="13" spans="1:14" x14ac:dyDescent="0.35">
      <c r="D13" s="9"/>
      <c r="G13" s="13"/>
      <c r="H13" s="9"/>
      <c r="I13" s="9"/>
      <c r="J13" s="4"/>
      <c r="K13" s="16"/>
      <c r="L13" t="s">
        <v>34</v>
      </c>
      <c r="M13" cm="1">
        <f t="array" aca="1" ref="M13" ca="1">SUMPRODUCT(--(WEEKDAY(ROW(INDIRECT(M3&amp;":"&amp;M4)),2)=6),--(ISNA(MATCH(ROW(INDIRECT(M3&amp;":"&amp;M4)),Table3[Date Code],0))))</f>
        <v>99</v>
      </c>
      <c r="N13" s="15"/>
    </row>
    <row r="14" spans="1:14" x14ac:dyDescent="0.35">
      <c r="D14" s="9"/>
      <c r="G14" s="13" t="str" cm="1">
        <f t="array" ref="G14">IFERROR(INDEX('Rate source'!$C$2:$C$13,MATCH(1,('Rate source'!$A$2:$A$13='Road closure source'!$E14)*('Rate source'!$B$2:$B$13='Road closure source'!$F14),0)),"")</f>
        <v/>
      </c>
      <c r="H14" s="9"/>
      <c r="I14" s="9"/>
      <c r="J14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14" s="16"/>
      <c r="L14" t="s">
        <v>35</v>
      </c>
      <c r="M14" cm="1">
        <f t="array" aca="1" ref="M14" ca="1">SUMPRODUCT(--(WEEKDAY(ROW(INDIRECT(M3&amp;":"&amp;M4)),2)=7),--(ISNA(MATCH(ROW(INDIRECT(M3&amp;":"&amp;M4)),Table3[Date Code],0))))</f>
        <v>100</v>
      </c>
      <c r="N14" s="15"/>
    </row>
    <row r="15" spans="1:14" x14ac:dyDescent="0.35">
      <c r="D15" s="9"/>
      <c r="G15" s="13" t="str" cm="1">
        <f t="array" ref="G15">IFERROR(INDEX('Rate source'!$C$2:$C$13,MATCH(1,('Rate source'!$A$2:$A$13='Road closure source'!$E15)*('Rate source'!$B$2:$B$13='Road closure source'!$F15),0)),"")</f>
        <v/>
      </c>
      <c r="H15" s="9"/>
      <c r="I15" s="9"/>
      <c r="J15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15" s="16"/>
      <c r="L15" t="s">
        <v>36</v>
      </c>
      <c r="M15">
        <f>COUNTIFS(Table3[Date Code], "&gt;="&amp;M3, Table3[Date Code], "&lt;="&amp;M4)</f>
        <v>31</v>
      </c>
      <c r="N15" s="15"/>
    </row>
    <row r="16" spans="1:14" x14ac:dyDescent="0.35">
      <c r="D16" s="9"/>
      <c r="G16" s="13" t="str" cm="1">
        <f t="array" ref="G16">IFERROR(INDEX('Rate source'!$C$2:$C$13,MATCH(1,('Rate source'!$A$2:$A$13='Road closure source'!$E16)*('Rate source'!$B$2:$B$13='Road closure source'!$F16),0)),"")</f>
        <v/>
      </c>
      <c r="H16" s="9"/>
      <c r="I16" s="9"/>
      <c r="J16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16" s="16"/>
      <c r="L16" s="10" t="s">
        <v>37</v>
      </c>
      <c r="M16" s="10">
        <f ca="1">SUM(M8:M15)</f>
        <v>731</v>
      </c>
      <c r="N16" s="15"/>
    </row>
    <row r="17" spans="1:14" x14ac:dyDescent="0.35">
      <c r="D17" s="9"/>
      <c r="G17" s="13" t="str" cm="1">
        <f t="array" ref="G17">IFERROR(INDEX('Rate source'!$C$2:$C$13,MATCH(1,('Rate source'!$A$2:$A$13='Road closure source'!$E17)*('Rate source'!$B$2:$B$13='Road closure source'!$F17),0)),"")</f>
        <v/>
      </c>
      <c r="H17" s="9"/>
      <c r="I17" s="9"/>
      <c r="J17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17" s="16"/>
      <c r="L17" s="15"/>
      <c r="M17" s="15"/>
      <c r="N17" s="15"/>
    </row>
    <row r="18" spans="1:14" x14ac:dyDescent="0.35">
      <c r="D18" s="9"/>
      <c r="G18" s="13" t="str" cm="1">
        <f t="array" ref="G18">IFERROR(INDEX('Rate source'!$C$2:$C$13,MATCH(1,('Rate source'!$A$2:$A$13='Road closure source'!$E18)*('Rate source'!$B$2:$B$13='Road closure source'!$F18),0)),"")</f>
        <v/>
      </c>
      <c r="H18" s="9"/>
      <c r="I18" s="9"/>
      <c r="J18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18" s="16"/>
      <c r="L18" t="s">
        <v>2</v>
      </c>
      <c r="M18" t="s">
        <v>28</v>
      </c>
      <c r="N18" s="15"/>
    </row>
    <row r="19" spans="1:14" x14ac:dyDescent="0.35">
      <c r="D19" s="9"/>
      <c r="G19" s="13" t="str" cm="1">
        <f t="array" ref="G19">IFERROR(INDEX('Rate source'!$C$2:$C$13,MATCH(1,('Rate source'!$A$2:$A$13='Road closure source'!$E19)*('Rate source'!$B$2:$B$13='Road closure source'!$F19),0)),"")</f>
        <v/>
      </c>
      <c r="H19" s="9"/>
      <c r="I19" s="9"/>
      <c r="J19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K19" s="16"/>
      <c r="L19" t="s">
        <v>38</v>
      </c>
      <c r="M19" cm="1">
        <f t="array" ref="M19">SUMPRODUCT(
    (Table3[Date Code] &gt;= 'Road closure source'!M3) *
    (Table3[Date Code] &lt;= 'Road closure source'!M4) *
    (WEEKDAY(Table3[Date Code],2) = 1)
)</f>
        <v>14</v>
      </c>
      <c r="N19" s="15"/>
    </row>
    <row r="20" spans="1:14" ht="14.25" customHeight="1" x14ac:dyDescent="0.35">
      <c r="A20" s="6"/>
      <c r="B20" s="7"/>
      <c r="C20" s="7"/>
      <c r="D20" s="8"/>
      <c r="E20" s="8"/>
      <c r="F20" s="6"/>
      <c r="G20" s="6" t="str" cm="1">
        <f t="array" ref="G20">IFERROR(INDEX('Rate source'!$C$2:$C$13,MATCH(1,('Rate source'!$A$2:$A$13='Road closure source'!$E20)*('Rate source'!$B$2:$B$13='Road closure source'!$F20),0)),"")</f>
        <v/>
      </c>
      <c r="H20" s="6"/>
      <c r="I20" s="11" t="s">
        <v>39</v>
      </c>
      <c r="J20" s="12">
        <f>SUM(J2:J19)</f>
        <v>36600</v>
      </c>
      <c r="K20" s="16"/>
      <c r="L20" t="s">
        <v>40</v>
      </c>
      <c r="M20" cm="1">
        <f t="array" ref="M20">SUMPRODUCT(
    (Table3[Date Code] &gt;= 'Road closure source'!M3) *
    (Table3[Date Code] &lt;= 'Road closure source'!M4) *
    (WEEKDAY(Table3[Date Code],2) = 2)
)</f>
        <v>2</v>
      </c>
      <c r="N20" s="15"/>
    </row>
    <row r="21" spans="1:14" x14ac:dyDescent="0.35">
      <c r="A21" s="15"/>
      <c r="B21" s="18"/>
      <c r="C21" s="18"/>
      <c r="D21" s="19"/>
      <c r="E21" s="19"/>
      <c r="F21" s="15"/>
      <c r="G21" s="15"/>
      <c r="H21" s="15"/>
      <c r="I21" s="15"/>
      <c r="J21" s="15"/>
      <c r="K21" s="15"/>
      <c r="L21" t="s">
        <v>41</v>
      </c>
      <c r="M21" cm="1">
        <f t="array" ref="M21">SUMPRODUCT(
    (Table3[Date Code] &gt;= 'Road closure source'!M3) *
    (Table3[Date Code] &lt;= 'Road closure source'!M4) *
    (WEEKDAY(Table3[Date Code],2) = 3)
)</f>
        <v>0</v>
      </c>
      <c r="N21" s="15"/>
    </row>
    <row r="22" spans="1:14" x14ac:dyDescent="0.35">
      <c r="A22" s="15"/>
      <c r="B22" s="18"/>
      <c r="C22" s="18"/>
      <c r="D22" s="19"/>
      <c r="E22" s="19"/>
      <c r="F22" s="15"/>
      <c r="G22" s="15"/>
      <c r="H22" s="15"/>
      <c r="I22" s="15"/>
      <c r="J22" s="15"/>
      <c r="K22" s="15"/>
      <c r="L22" t="s">
        <v>42</v>
      </c>
      <c r="M22" cm="1">
        <f t="array" ref="M22">SUMPRODUCT(
    (Table3[Date Code] &gt;= 'Road closure source'!M3) *
    (Table3[Date Code] &lt;= 'Road closure source'!M4) *
    (WEEKDAY(Table3[Date Code],2) = 4)
)</f>
        <v>1</v>
      </c>
      <c r="N22" s="15"/>
    </row>
    <row r="23" spans="1:14" x14ac:dyDescent="0.35">
      <c r="A23" s="15"/>
      <c r="B23" s="18"/>
      <c r="C23" s="18"/>
      <c r="D23" s="19"/>
      <c r="E23" s="19"/>
      <c r="F23" s="15"/>
      <c r="G23" s="15"/>
      <c r="H23" s="15"/>
      <c r="I23" s="15"/>
      <c r="J23" s="15"/>
      <c r="K23" s="15"/>
      <c r="L23" t="s">
        <v>43</v>
      </c>
      <c r="M23" cm="1">
        <f t="array" ref="M23">SUMPRODUCT(
    (Table3[Date Code] &gt;= 'Road closure source'!M3) *
    (Table3[Date Code] &lt;= 'Road closure source'!M4) *
    (WEEKDAY(Table3[Date Code],2) = 5)
)</f>
        <v>4</v>
      </c>
      <c r="N23" s="15"/>
    </row>
    <row r="24" spans="1:14" ht="17.25" customHeight="1" x14ac:dyDescent="0.35">
      <c r="A24" s="15"/>
      <c r="B24" s="18"/>
      <c r="C24" s="18"/>
      <c r="D24" s="19"/>
      <c r="E24" s="19"/>
      <c r="F24" s="15"/>
      <c r="G24" s="15"/>
      <c r="H24" s="15"/>
      <c r="I24" s="15"/>
      <c r="J24" s="15"/>
      <c r="K24" s="15"/>
      <c r="L24" t="s">
        <v>44</v>
      </c>
      <c r="M24" s="20" cm="1">
        <f t="array" ref="M24">SUMPRODUCT(
    (Table3[Date Code] &gt;= 'Road closure source'!M3) *
    (Table3[Date Code] &lt;= 'Road closure source'!M4) *
    (WEEKDAY(Table3[Date Code],2) = 6)
)</f>
        <v>6</v>
      </c>
    </row>
    <row r="25" spans="1:14" x14ac:dyDescent="0.35">
      <c r="A25" s="15"/>
      <c r="B25" s="18"/>
      <c r="C25" s="18"/>
      <c r="D25" s="19"/>
      <c r="E25" s="19"/>
      <c r="F25" s="15"/>
      <c r="G25" s="15"/>
      <c r="H25" s="15"/>
      <c r="I25" s="15"/>
      <c r="J25" s="15"/>
      <c r="K25" s="15"/>
      <c r="L25" t="s">
        <v>45</v>
      </c>
      <c r="M25" cm="1">
        <f t="array" ref="M25">SUMPRODUCT(
    (Table3[Date Code] &gt;= 'Road closure source'!M3) *
    (Table3[Date Code] &lt;= 'Road closure source'!M4) *
    (WEEKDAY(Table3[Date Code],2) = 7)
)</f>
        <v>4</v>
      </c>
    </row>
    <row r="26" spans="1:14" x14ac:dyDescent="0.35">
      <c r="A26" s="15"/>
      <c r="B26" s="18"/>
      <c r="C26" s="18"/>
      <c r="D26" s="19"/>
      <c r="E26" s="19"/>
      <c r="F26" s="15"/>
      <c r="G26" s="15"/>
      <c r="H26" s="15"/>
      <c r="I26" s="15"/>
      <c r="J26" s="15"/>
      <c r="K26" s="15"/>
      <c r="L26" t="s">
        <v>37</v>
      </c>
      <c r="M26">
        <f>SUBTOTAL(109,Table7[Number of days])</f>
        <v>31</v>
      </c>
      <c r="N26" s="15"/>
    </row>
    <row r="27" spans="1:14" x14ac:dyDescent="0.35">
      <c r="L27" s="15"/>
      <c r="M27" s="15"/>
    </row>
  </sheetData>
  <dataValidations count="3">
    <dataValidation type="list" allowBlank="1" showInputMessage="1" showErrorMessage="1" sqref="E2:E19" xr:uid="{2538FBDC-0172-42D9-90BC-C0719A119BF1}">
      <formula1>"Major Road,Minor Road,Community path"</formula1>
    </dataValidation>
    <dataValidation type="list" allowBlank="1" showInputMessage="1" showErrorMessage="1" sqref="F2:F19" xr:uid="{497E1F22-BB84-4891-A0CA-0FBC9BF0A2BB}">
      <formula1>"Full day,Day,Night,Public Holiday-Weekend"</formula1>
    </dataValidation>
    <dataValidation type="whole" operator="greaterThanOrEqual" allowBlank="1" showInputMessage="1" showErrorMessage="1" sqref="H2:I19" xr:uid="{95B4EF74-CE36-4BEA-9835-26B3A88C10FF}">
      <formula1>1</formula1>
    </dataValidation>
  </dataValidations>
  <pageMargins left="0.7" right="0.7" top="0.75" bottom="0.75" header="0.3" footer="0.3"/>
  <legacyDrawing r:id="rId1"/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2f4fea6-48eb-4aba-870e-ab9d9117d39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F8C80C098DBF4D9DBAC49C17DFF584" ma:contentTypeVersion="16" ma:contentTypeDescription="Create a new document." ma:contentTypeScope="" ma:versionID="fb1c78ee57f5ee362891423eb301b7c1">
  <xsd:schema xmlns:xsd="http://www.w3.org/2001/XMLSchema" xmlns:xs="http://www.w3.org/2001/XMLSchema" xmlns:p="http://schemas.microsoft.com/office/2006/metadata/properties" xmlns:ns3="720e63ab-181d-4341-8f3d-b257c0b86e30" xmlns:ns4="e2f4fea6-48eb-4aba-870e-ab9d9117d398" targetNamespace="http://schemas.microsoft.com/office/2006/metadata/properties" ma:root="true" ma:fieldsID="49ce6d2a644d02c9864bf700ccac2449" ns3:_="" ns4:_="">
    <xsd:import namespace="720e63ab-181d-4341-8f3d-b257c0b86e30"/>
    <xsd:import namespace="e2f4fea6-48eb-4aba-870e-ab9d9117d39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0e63ab-181d-4341-8f3d-b257c0b86e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f4fea6-48eb-4aba-870e-ab9d9117d3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3199299-0789-423F-AC60-109DFFA06883}">
  <ds:schemaRefs>
    <ds:schemaRef ds:uri="http://schemas.microsoft.com/office/2006/metadata/properties"/>
    <ds:schemaRef ds:uri="http://schemas.microsoft.com/office/infopath/2007/PartnerControls"/>
    <ds:schemaRef ds:uri="e2f4fea6-48eb-4aba-870e-ab9d9117d398"/>
  </ds:schemaRefs>
</ds:datastoreItem>
</file>

<file path=customXml/itemProps2.xml><?xml version="1.0" encoding="utf-8"?>
<ds:datastoreItem xmlns:ds="http://schemas.openxmlformats.org/officeDocument/2006/customXml" ds:itemID="{90CF2E0C-F259-448D-9B37-FB53C62A6B7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DD4AE0-09D6-4146-9032-D8D76F0E72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0e63ab-181d-4341-8f3d-b257c0b86e30"/>
    <ds:schemaRef ds:uri="e2f4fea6-48eb-4aba-870e-ab9d9117d3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Source PH</vt:lpstr>
      <vt:lpstr>Rate source</vt:lpstr>
      <vt:lpstr>Road closure source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Piyadigama, Nuwan</dc:creator>
  <cp:keywords/>
  <dc:description/>
  <cp:lastModifiedBy>Widdison, Isabel</cp:lastModifiedBy>
  <cp:revision/>
  <dcterms:created xsi:type="dcterms:W3CDTF">2026-05-07T22:47:30Z</dcterms:created>
  <dcterms:modified xsi:type="dcterms:W3CDTF">2026-06-19T03:28:48Z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9af8531-eb46-4968-8cb3-105d2f5ea87e_Enabled">
    <vt:lpwstr>true</vt:lpwstr>
  </property>
  <property fmtid="{D5CDD505-2E9C-101B-9397-08002B2CF9AE}" pid="3" name="MSIP_Label_69af8531-eb46-4968-8cb3-105d2f5ea87e_SetDate">
    <vt:lpwstr>2026-05-07T23:56:51Z</vt:lpwstr>
  </property>
  <property fmtid="{D5CDD505-2E9C-101B-9397-08002B2CF9AE}" pid="4" name="MSIP_Label_69af8531-eb46-4968-8cb3-105d2f5ea87e_Method">
    <vt:lpwstr>Standard</vt:lpwstr>
  </property>
  <property fmtid="{D5CDD505-2E9C-101B-9397-08002B2CF9AE}" pid="5" name="MSIP_Label_69af8531-eb46-4968-8cb3-105d2f5ea87e_Name">
    <vt:lpwstr>Official - No Marking</vt:lpwstr>
  </property>
  <property fmtid="{D5CDD505-2E9C-101B-9397-08002B2CF9AE}" pid="6" name="MSIP_Label_69af8531-eb46-4968-8cb3-105d2f5ea87e_SiteId">
    <vt:lpwstr>b46c1908-0334-4236-b978-585ee88e4199</vt:lpwstr>
  </property>
  <property fmtid="{D5CDD505-2E9C-101B-9397-08002B2CF9AE}" pid="7" name="MSIP_Label_69af8531-eb46-4968-8cb3-105d2f5ea87e_ActionId">
    <vt:lpwstr>dcb093b1-e8bf-437a-a5d2-8063e7f75fd8</vt:lpwstr>
  </property>
  <property fmtid="{D5CDD505-2E9C-101B-9397-08002B2CF9AE}" pid="8" name="MSIP_Label_69af8531-eb46-4968-8cb3-105d2f5ea87e_ContentBits">
    <vt:lpwstr>0</vt:lpwstr>
  </property>
  <property fmtid="{D5CDD505-2E9C-101B-9397-08002B2CF9AE}" pid="9" name="MSIP_Label_69af8531-eb46-4968-8cb3-105d2f5ea87e_Tag">
    <vt:lpwstr>10, 3, 0, 1</vt:lpwstr>
  </property>
  <property fmtid="{D5CDD505-2E9C-101B-9397-08002B2CF9AE}" pid="10" name="ContentTypeId">
    <vt:lpwstr>0x0101006CF8C80C098DBF4D9DBAC49C17DFF584</vt:lpwstr>
  </property>
</Properties>
</file>